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olivierlecoquil/Documents/Playground/Article réforme assurance chômage/"/>
    </mc:Choice>
  </mc:AlternateContent>
  <xr:revisionPtr revIDLastSave="0" documentId="8_{F5097C89-E9DA-0F47-BC9C-9A572EDC7B80}" xr6:coauthVersionLast="47" xr6:coauthVersionMax="47" xr10:uidLastSave="{00000000-0000-0000-0000-000000000000}"/>
  <bookViews>
    <workbookView xWindow="26580" yWindow="600" windowWidth="20440" windowHeight="20600" xr2:uid="{00000000-000D-0000-FFFF-FFFF00000000}"/>
  </bookViews>
  <sheets>
    <sheet name="Simulateur Rupture Port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E45" i="1"/>
  <c r="D45" i="1"/>
  <c r="F45" i="1" s="1"/>
  <c r="E35" i="1"/>
  <c r="D35" i="1"/>
  <c r="B26" i="1"/>
  <c r="B24" i="1"/>
  <c r="B23" i="1"/>
  <c r="B22" i="1"/>
  <c r="B21" i="1"/>
  <c r="B34" i="1" s="1"/>
  <c r="F35" i="1" l="1"/>
  <c r="B39" i="1"/>
  <c r="B55" i="1" s="1"/>
  <c r="B62" i="1"/>
  <c r="B44" i="1"/>
  <c r="D44" i="1"/>
  <c r="B49" i="1"/>
  <c r="C55" i="1" s="1"/>
  <c r="D34" i="1"/>
  <c r="F34" i="1"/>
  <c r="B27" i="1"/>
  <c r="F44" i="1"/>
  <c r="D55" i="1" l="1"/>
  <c r="C45" i="1"/>
  <c r="C47" i="1" s="1"/>
  <c r="C35" i="1"/>
  <c r="B28" i="1"/>
  <c r="B35" i="1" l="1"/>
  <c r="B45" i="1"/>
  <c r="B30" i="1"/>
  <c r="B36" i="1" l="1"/>
  <c r="C36" i="1"/>
  <c r="C37" i="1" s="1"/>
  <c r="B46" i="1"/>
  <c r="D46" i="1" s="1"/>
  <c r="B37" i="1"/>
  <c r="B47" i="1" l="1"/>
  <c r="E46" i="1"/>
  <c r="E47" i="1" s="1"/>
  <c r="D47" i="1"/>
  <c r="D36" i="1"/>
  <c r="E36" i="1" l="1"/>
  <c r="E37" i="1" s="1"/>
  <c r="D37" i="1"/>
  <c r="F46" i="1"/>
  <c r="F47" i="1" s="1"/>
  <c r="F36" i="1" l="1"/>
  <c r="F37" i="1" s="1"/>
  <c r="B40" i="1" s="1"/>
  <c r="B56" i="1" s="1"/>
  <c r="B54" i="1"/>
  <c r="C54" i="1"/>
  <c r="B50" i="1"/>
  <c r="C56" i="1" s="1"/>
  <c r="D56" i="1" l="1"/>
  <c r="B61" i="1"/>
  <c r="D57" i="1"/>
  <c r="D54" i="1"/>
</calcChain>
</file>

<file path=xl/sharedStrings.xml><?xml version="1.0" encoding="utf-8"?>
<sst xmlns="http://schemas.openxmlformats.org/spreadsheetml/2006/main" count="70" uniqueCount="53">
  <si>
    <t>SIMULATEUR RUPTURE DE CONTRAT EN PORTAGE SALARIAL</t>
  </si>
  <si>
    <t>📊 VOS PARAMÈTRES (À REMPLIR)</t>
  </si>
  <si>
    <t>Âge au moment de la fin du contrat de travail (en années)</t>
  </si>
  <si>
    <t>ans</t>
  </si>
  <si>
    <t>Ancienneté dans la société de portage (en années)</t>
  </si>
  <si>
    <t>Salaire brut mensuel moyen (€)</t>
  </si>
  <si>
    <t>€</t>
  </si>
  <si>
    <t>Solde du compte de porté (€)</t>
  </si>
  <si>
    <t>🔢 CALCULS AUTOMATIQUES</t>
  </si>
  <si>
    <t>Indemnité légale de rupture/licenciement</t>
  </si>
  <si>
    <t>ARE mensuelle (57% du salaire brut)</t>
  </si>
  <si>
    <t>Durée ARE en rupture conventionnelle (selon âge)</t>
  </si>
  <si>
    <t>mois</t>
  </si>
  <si>
    <t>Dernier salaire (masse salariale)</t>
  </si>
  <si>
    <t>Charges patronales sur dernier salaire (47%)</t>
  </si>
  <si>
    <t>Coût total dernier salaire (compte de porté)</t>
  </si>
  <si>
    <t>Solde disponible pour indemnité supra-légale</t>
  </si>
  <si>
    <t>📋 SCÉNARIO 1 : RUPTURE CONVENTIONNELLE</t>
  </si>
  <si>
    <t>Élément</t>
  </si>
  <si>
    <t>Coût total (compte)</t>
  </si>
  <si>
    <t>Charges patronales</t>
  </si>
  <si>
    <t>Salaire brut</t>
  </si>
  <si>
    <t>Charges salariales</t>
  </si>
  <si>
    <t>Net avant impôt</t>
  </si>
  <si>
    <t>Indemnité légale</t>
  </si>
  <si>
    <t>Dernier salaire</t>
  </si>
  <si>
    <t>Indemnité supra-légale</t>
  </si>
  <si>
    <t>TOTAL</t>
  </si>
  <si>
    <t>ARE totale (rupture conventionnelle)</t>
  </si>
  <si>
    <t>TOTAL GÉNÉRAL (net + ARE)</t>
  </si>
  <si>
    <t>⚖️ COMPARAISON FINANCIÈRE</t>
  </si>
  <si>
    <t>Rupture conventionnelle</t>
  </si>
  <si>
    <t>Licenciement économique</t>
  </si>
  <si>
    <t>Différence</t>
  </si>
  <si>
    <t>Net avant impôt à la rupture</t>
  </si>
  <si>
    <t>Total ARE</t>
  </si>
  <si>
    <t>TOTAL GÉNÉRAL</t>
  </si>
  <si>
    <t>Gain en % (licenciement vs rupture)</t>
  </si>
  <si>
    <t>💡 RECOMMANDATION</t>
  </si>
  <si>
    <t>Mode de rupture recommandé :</t>
  </si>
  <si>
    <t>Gain financier du licenciement :</t>
  </si>
  <si>
    <t>Différence de durée ARE :</t>
  </si>
  <si>
    <t>⚠️ NOTES IMPORTANTES</t>
  </si>
  <si>
    <t>• Les calculs sont basés sur des taux moyens (charges patronales 47%, charges salariales 22%)</t>
  </si>
  <si>
    <t>• La contribution patronale de 40% s'applique uniquement en rupture conventionnelle (pas en licenciement)</t>
  </si>
  <si>
    <t>• Ce simulateur ne prend pas en compte l'impôt sur le revenu (variable selon votre TMI)</t>
  </si>
  <si>
    <t>• Demandez à votre société de portage le solde exact de votre compte de porté avant toute décision</t>
  </si>
  <si>
    <t>📞 Nexoris Portage - Contactez-nous pour une simulation personnalisée</t>
  </si>
  <si>
    <t>07 72 12 33 31 - contact-portage@nexoris.com</t>
  </si>
  <si>
    <t>Réforme Assurance Chômage 2026 - Comparaison Rupture Conventionnelle vs Licenciement</t>
  </si>
  <si>
    <t>📋 SCÉNARIO 2 : LICENCIEMENT</t>
  </si>
  <si>
    <t>Durée ARE en licenciement (selon âge)</t>
  </si>
  <si>
    <t>ARE totale (licenciement)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</si>
</sst>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€"/>
    <numFmt numFmtId="165" formatCode="0.0%"/>
    <numFmt numFmtId="166" formatCode="0.0"/>
  </numFmts>
  <fonts count="20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rgb="FFC00000"/>
      <name val="Calibri"/>
      <family val="2"/>
    </font>
    <font>
      <b/>
      <sz val="11"/>
      <color rgb="FF375623"/>
      <name val="Calibri"/>
      <family val="2"/>
    </font>
    <font>
      <b/>
      <sz val="16"/>
      <color rgb="FF1B2859"/>
      <name val="Calibri (Corps)"/>
    </font>
    <font>
      <sz val="11"/>
      <color rgb="FF1B2859"/>
      <name val="Calibri (Corps)"/>
    </font>
    <font>
      <b/>
      <sz val="13"/>
      <color rgb="FF1B2859"/>
      <name val="Calibri (Corps)"/>
    </font>
    <font>
      <b/>
      <sz val="11"/>
      <color rgb="FF1B2859"/>
      <name val="Calibri"/>
      <family val="2"/>
    </font>
    <font>
      <b/>
      <sz val="11"/>
      <color rgb="FFFF7900"/>
      <name val="Calibri (Corps)"/>
    </font>
    <font>
      <sz val="11"/>
      <color rgb="FFFF7900"/>
      <name val="Calibri (Corps)"/>
    </font>
    <font>
      <i/>
      <sz val="9"/>
      <color rgb="FFFF7900"/>
      <name val="Calibri (Corps)"/>
    </font>
    <font>
      <b/>
      <sz val="11"/>
      <color rgb="FF1B2859"/>
      <name val="Calibri (Corps)"/>
    </font>
    <font>
      <b/>
      <sz val="14"/>
      <color rgb="FF1B2859"/>
      <name val="Calibri"/>
      <family val="2"/>
      <scheme val="minor"/>
    </font>
    <font>
      <sz val="11"/>
      <color rgb="FF1B2859"/>
      <name val="Calibri"/>
      <family val="2"/>
      <scheme val="minor"/>
    </font>
    <font>
      <i/>
      <sz val="9"/>
      <color rgb="FF1B2859"/>
      <name val="Calibri"/>
      <family val="2"/>
    </font>
    <font>
      <b/>
      <sz val="14"/>
      <color rgb="FF1B2859"/>
      <name val="Calibri"/>
      <family val="2"/>
    </font>
    <font>
      <b/>
      <sz val="12"/>
      <color rgb="FF1B2859"/>
      <name val="Calibri"/>
      <family val="2"/>
    </font>
    <font>
      <i/>
      <sz val="11"/>
      <color rgb="FF1B2859"/>
      <name val="Calibri"/>
      <family val="2"/>
    </font>
    <font>
      <i/>
      <sz val="10"/>
      <color rgb="FF1B2859"/>
      <name val="Calibri"/>
      <family val="2"/>
    </font>
    <font>
      <b/>
      <sz val="12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rgb="FFC00000"/>
        <bgColor rgb="FFC00000"/>
      </patternFill>
    </fill>
    <fill>
      <patternFill patternType="solid">
        <fgColor rgb="FF375623"/>
        <bgColor rgb="FF375623"/>
      </patternFill>
    </fill>
    <fill>
      <patternFill patternType="solid">
        <fgColor rgb="FFD9E1F2"/>
        <bgColor rgb="FFD9E1F2"/>
      </patternFill>
    </fill>
    <fill>
      <patternFill patternType="solid">
        <fgColor rgb="FF1B2859"/>
        <bgColor rgb="FF1F4E78"/>
      </patternFill>
    </fill>
    <fill>
      <patternFill patternType="solid">
        <fgColor rgb="FFFF7900"/>
        <bgColor rgb="FFFCE4D6"/>
      </patternFill>
    </fill>
    <fill>
      <patternFill patternType="solid">
        <fgColor rgb="FFFF7900"/>
        <bgColor indexed="64"/>
      </patternFill>
    </fill>
    <fill>
      <patternFill patternType="solid">
        <fgColor rgb="FFF3F5F9"/>
        <bgColor rgb="FFE2EFDA"/>
      </patternFill>
    </fill>
    <fill>
      <patternFill patternType="solid">
        <fgColor rgb="FFF3F5F9"/>
        <bgColor indexed="64"/>
      </patternFill>
    </fill>
    <fill>
      <patternFill patternType="solid">
        <fgColor rgb="FFF3F5F9"/>
        <bgColor rgb="FFC6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165" fontId="0" fillId="0" borderId="1" xfId="0" applyNumberFormat="1" applyBorder="1" applyAlignment="1">
      <alignment horizontal="center"/>
    </xf>
    <xf numFmtId="0" fontId="5" fillId="0" borderId="0" xfId="0" applyFont="1"/>
    <xf numFmtId="164" fontId="7" fillId="8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164" fontId="3" fillId="10" borderId="1" xfId="0" applyNumberFormat="1" applyFont="1" applyFill="1" applyBorder="1"/>
    <xf numFmtId="164" fontId="3" fillId="12" borderId="1" xfId="0" applyNumberFormat="1" applyFont="1" applyFill="1" applyBorder="1" applyAlignment="1">
      <alignment horizontal="center"/>
    </xf>
    <xf numFmtId="164" fontId="16" fillId="0" borderId="0" xfId="0" applyNumberFormat="1" applyFont="1"/>
    <xf numFmtId="166" fontId="7" fillId="0" borderId="0" xfId="0" applyNumberFormat="1" applyFont="1"/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164" fontId="16" fillId="6" borderId="1" xfId="0" applyNumberFormat="1" applyFon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/>
    </xf>
    <xf numFmtId="0" fontId="7" fillId="0" borderId="0" xfId="0" applyFont="1"/>
    <xf numFmtId="0" fontId="18" fillId="0" borderId="0" xfId="0" applyFont="1"/>
    <xf numFmtId="164" fontId="13" fillId="10" borderId="1" xfId="0" applyNumberFormat="1" applyFont="1" applyFill="1" applyBorder="1"/>
    <xf numFmtId="0" fontId="13" fillId="10" borderId="1" xfId="0" applyFont="1" applyFill="1" applyBorder="1"/>
    <xf numFmtId="164" fontId="13" fillId="0" borderId="0" xfId="0" applyNumberFormat="1" applyFont="1"/>
    <xf numFmtId="164" fontId="7" fillId="10" borderId="1" xfId="0" applyNumberFormat="1" applyFont="1" applyFill="1" applyBorder="1"/>
    <xf numFmtId="0" fontId="13" fillId="8" borderId="1" xfId="0" applyFont="1" applyFill="1" applyBorder="1"/>
    <xf numFmtId="0" fontId="19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10" borderId="0" xfId="0" applyFont="1" applyFill="1"/>
    <xf numFmtId="0" fontId="5" fillId="11" borderId="0" xfId="0" applyFont="1" applyFill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5" fillId="0" borderId="0" xfId="0" applyFont="1"/>
    <xf numFmtId="0" fontId="6" fillId="8" borderId="0" xfId="0" applyFont="1" applyFill="1"/>
    <xf numFmtId="0" fontId="5" fillId="9" borderId="0" xfId="0" applyFont="1" applyFill="1"/>
    <xf numFmtId="0" fontId="17" fillId="0" borderId="0" xfId="0" applyFont="1" applyAlignment="1">
      <alignment horizontal="center"/>
    </xf>
    <xf numFmtId="0" fontId="8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900"/>
      <color rgb="FF1B2859"/>
      <color rgb="FFF3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0</xdr:rowOff>
    </xdr:from>
    <xdr:to>
      <xdr:col>6</xdr:col>
      <xdr:colOff>25400</xdr:colOff>
      <xdr:row>4</xdr:row>
      <xdr:rowOff>122049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B56B61-A9B0-0B55-EBFA-3BD0799E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0" y="0"/>
          <a:ext cx="2819400" cy="88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71"/>
  <sheetViews>
    <sheetView tabSelected="1" workbookViewId="0">
      <selection activeCell="F62" sqref="F62"/>
    </sheetView>
  </sheetViews>
  <sheetFormatPr baseColWidth="10" defaultColWidth="8.83203125" defaultRowHeight="15" x14ac:dyDescent="0.2"/>
  <cols>
    <col min="1" max="1" width="50" style="8" customWidth="1"/>
    <col min="2" max="2" width="15" style="8" customWidth="1"/>
    <col min="3" max="3" width="12.33203125" style="8" customWidth="1"/>
    <col min="4" max="6" width="20" style="8" customWidth="1"/>
    <col min="7" max="16384" width="8.83203125" style="8"/>
  </cols>
  <sheetData>
    <row r="10" spans="1:6" ht="30" customHeight="1" x14ac:dyDescent="0.2">
      <c r="A10" s="33" t="s">
        <v>0</v>
      </c>
      <c r="B10" s="32"/>
      <c r="C10" s="32"/>
      <c r="D10" s="32"/>
      <c r="E10" s="32"/>
      <c r="F10" s="32"/>
    </row>
    <row r="11" spans="1:6" ht="25" customHeight="1" x14ac:dyDescent="0.2">
      <c r="A11" s="42" t="s">
        <v>49</v>
      </c>
      <c r="B11" s="37"/>
      <c r="C11" s="37"/>
      <c r="D11" s="37"/>
      <c r="E11" s="37"/>
      <c r="F11" s="37"/>
    </row>
    <row r="12" spans="1:6" x14ac:dyDescent="0.2">
      <c r="A12" s="31" t="s">
        <v>48</v>
      </c>
      <c r="B12" s="32"/>
      <c r="C12" s="32"/>
      <c r="D12" s="32"/>
      <c r="E12" s="32"/>
      <c r="F12" s="32"/>
    </row>
    <row r="13" spans="1:6" x14ac:dyDescent="0.2">
      <c r="A13" s="7"/>
      <c r="B13" s="5"/>
      <c r="C13" s="5"/>
      <c r="D13" s="5"/>
      <c r="E13" s="5"/>
      <c r="F13" s="5"/>
    </row>
    <row r="14" spans="1:6" ht="25" customHeight="1" x14ac:dyDescent="0.25">
      <c r="A14" s="38" t="s">
        <v>1</v>
      </c>
      <c r="B14" s="37"/>
      <c r="C14" s="37"/>
      <c r="D14" s="37"/>
      <c r="E14" s="37"/>
      <c r="F14" s="37"/>
    </row>
    <row r="15" spans="1:6" x14ac:dyDescent="0.2">
      <c r="A15" s="20" t="s">
        <v>2</v>
      </c>
      <c r="B15" s="28">
        <v>52</v>
      </c>
      <c r="C15" s="21" t="s">
        <v>3</v>
      </c>
    </row>
    <row r="16" spans="1:6" x14ac:dyDescent="0.2">
      <c r="A16" s="20" t="s">
        <v>4</v>
      </c>
      <c r="B16" s="28">
        <v>3</v>
      </c>
      <c r="C16" s="21" t="s">
        <v>3</v>
      </c>
    </row>
    <row r="17" spans="1:6" x14ac:dyDescent="0.2">
      <c r="A17" s="20" t="s">
        <v>5</v>
      </c>
      <c r="B17" s="28">
        <v>5500</v>
      </c>
      <c r="C17" s="21" t="s">
        <v>6</v>
      </c>
    </row>
    <row r="18" spans="1:6" x14ac:dyDescent="0.2">
      <c r="A18" s="20" t="s">
        <v>7</v>
      </c>
      <c r="B18" s="28">
        <v>15000</v>
      </c>
      <c r="C18" s="21" t="s">
        <v>6</v>
      </c>
    </row>
    <row r="20" spans="1:6" ht="25" customHeight="1" x14ac:dyDescent="0.25">
      <c r="A20" s="38" t="s">
        <v>8</v>
      </c>
      <c r="B20" s="37"/>
      <c r="C20" s="37"/>
      <c r="D20" s="37"/>
      <c r="E20" s="37"/>
      <c r="F20" s="37"/>
    </row>
    <row r="21" spans="1:6" x14ac:dyDescent="0.2">
      <c r="A21" s="8" t="s">
        <v>9</v>
      </c>
      <c r="B21" s="22">
        <f>B17*0.25*B16</f>
        <v>4125</v>
      </c>
    </row>
    <row r="22" spans="1:6" x14ac:dyDescent="0.2">
      <c r="A22" s="8" t="s">
        <v>10</v>
      </c>
      <c r="B22" s="22">
        <f>B17*0.57</f>
        <v>3134.9999999999995</v>
      </c>
    </row>
    <row r="23" spans="1:6" x14ac:dyDescent="0.2">
      <c r="A23" s="8" t="s">
        <v>11</v>
      </c>
      <c r="B23" s="26">
        <f>IF(B15&lt;55,15,IF(B15&lt;57,20.5,20.5))</f>
        <v>15</v>
      </c>
      <c r="C23" s="8" t="s">
        <v>12</v>
      </c>
    </row>
    <row r="24" spans="1:6" x14ac:dyDescent="0.2">
      <c r="A24" s="8" t="s">
        <v>51</v>
      </c>
      <c r="B24" s="23">
        <f>IF(B15&lt;53,18,IF(B15&lt;55,22.5,27))</f>
        <v>18</v>
      </c>
      <c r="C24" s="8" t="s">
        <v>12</v>
      </c>
    </row>
    <row r="26" spans="1:6" x14ac:dyDescent="0.2">
      <c r="A26" s="8" t="s">
        <v>13</v>
      </c>
      <c r="B26" s="24">
        <f>B17</f>
        <v>5500</v>
      </c>
    </row>
    <row r="27" spans="1:6" x14ac:dyDescent="0.2">
      <c r="A27" s="8" t="s">
        <v>14</v>
      </c>
      <c r="B27" s="24">
        <f>B26*0.47</f>
        <v>2585</v>
      </c>
    </row>
    <row r="28" spans="1:6" x14ac:dyDescent="0.2">
      <c r="A28" s="8" t="s">
        <v>15</v>
      </c>
      <c r="B28" s="22">
        <f>B26+B27</f>
        <v>8085</v>
      </c>
    </row>
    <row r="30" spans="1:6" x14ac:dyDescent="0.2">
      <c r="A30" s="8" t="s">
        <v>16</v>
      </c>
      <c r="B30" s="25">
        <f>B18-B21-B28</f>
        <v>2790</v>
      </c>
    </row>
    <row r="32" spans="1:6" ht="25" customHeight="1" x14ac:dyDescent="0.2">
      <c r="A32" s="40" t="s">
        <v>17</v>
      </c>
      <c r="B32" s="41"/>
      <c r="C32" s="41"/>
      <c r="D32" s="41"/>
      <c r="E32" s="41"/>
      <c r="F32" s="41"/>
    </row>
    <row r="33" spans="1:6" ht="35" customHeight="1" x14ac:dyDescent="0.2">
      <c r="A33" s="27" t="s">
        <v>18</v>
      </c>
      <c r="B33" s="27" t="s">
        <v>19</v>
      </c>
      <c r="C33" s="27" t="s">
        <v>20</v>
      </c>
      <c r="D33" s="27" t="s">
        <v>21</v>
      </c>
      <c r="E33" s="27" t="s">
        <v>22</v>
      </c>
      <c r="F33" s="27" t="s">
        <v>23</v>
      </c>
    </row>
    <row r="34" spans="1:6" x14ac:dyDescent="0.2">
      <c r="A34" s="14" t="s">
        <v>24</v>
      </c>
      <c r="B34" s="14">
        <f>B21</f>
        <v>4125</v>
      </c>
      <c r="C34" s="14">
        <v>0</v>
      </c>
      <c r="D34" s="14">
        <f>B21</f>
        <v>4125</v>
      </c>
      <c r="E34" s="14">
        <v>0</v>
      </c>
      <c r="F34" s="14">
        <f>B21</f>
        <v>4125</v>
      </c>
    </row>
    <row r="35" spans="1:6" x14ac:dyDescent="0.2">
      <c r="A35" s="14" t="s">
        <v>25</v>
      </c>
      <c r="B35" s="14">
        <f>B28</f>
        <v>8085</v>
      </c>
      <c r="C35" s="14">
        <f>B27</f>
        <v>2585</v>
      </c>
      <c r="D35" s="14">
        <f>B17</f>
        <v>5500</v>
      </c>
      <c r="E35" s="14">
        <f>B17*0.22</f>
        <v>1210</v>
      </c>
      <c r="F35" s="14">
        <f>D35-E35</f>
        <v>4290</v>
      </c>
    </row>
    <row r="36" spans="1:6" x14ac:dyDescent="0.2">
      <c r="A36" s="14" t="s">
        <v>26</v>
      </c>
      <c r="B36" s="14">
        <f>B30</f>
        <v>2790</v>
      </c>
      <c r="C36" s="14">
        <f>B30*0.4</f>
        <v>1116</v>
      </c>
      <c r="D36" s="14">
        <f>B36-C36</f>
        <v>1674</v>
      </c>
      <c r="E36" s="14">
        <f>D36*0.097</f>
        <v>162.37800000000001</v>
      </c>
      <c r="F36" s="14">
        <f>D36-E36</f>
        <v>1511.6220000000001</v>
      </c>
    </row>
    <row r="37" spans="1:6" x14ac:dyDescent="0.2">
      <c r="A37" s="6" t="s">
        <v>27</v>
      </c>
      <c r="B37" s="6">
        <f>SUM(B34:B36)</f>
        <v>15000</v>
      </c>
      <c r="C37" s="6">
        <f>SUM(C34:C36)</f>
        <v>3701</v>
      </c>
      <c r="D37" s="6">
        <f>SUM(D34:D36)</f>
        <v>11299</v>
      </c>
      <c r="E37" s="6">
        <f>SUM(E34:E36)</f>
        <v>1372.3779999999999</v>
      </c>
      <c r="F37" s="6">
        <f>SUM(F34:F36)</f>
        <v>9926.6219999999994</v>
      </c>
    </row>
    <row r="39" spans="1:6" x14ac:dyDescent="0.2">
      <c r="A39" s="8" t="s">
        <v>28</v>
      </c>
      <c r="B39" s="1">
        <f>B22*B23</f>
        <v>47024.999999999993</v>
      </c>
    </row>
    <row r="40" spans="1:6" ht="16" x14ac:dyDescent="0.2">
      <c r="A40" s="8" t="s">
        <v>29</v>
      </c>
      <c r="B40" s="2">
        <f>F37+B39</f>
        <v>56951.621999999988</v>
      </c>
    </row>
    <row r="42" spans="1:6" ht="25" customHeight="1" x14ac:dyDescent="0.2">
      <c r="A42" s="34" t="s">
        <v>50</v>
      </c>
      <c r="B42" s="35"/>
      <c r="C42" s="35"/>
      <c r="D42" s="35"/>
      <c r="E42" s="35"/>
      <c r="F42" s="35"/>
    </row>
    <row r="43" spans="1:6" ht="35" customHeight="1" x14ac:dyDescent="0.2">
      <c r="A43" s="27" t="s">
        <v>18</v>
      </c>
      <c r="B43" s="27" t="s">
        <v>19</v>
      </c>
      <c r="C43" s="27" t="s">
        <v>20</v>
      </c>
      <c r="D43" s="27" t="s">
        <v>21</v>
      </c>
      <c r="E43" s="27" t="s">
        <v>22</v>
      </c>
      <c r="F43" s="27" t="s">
        <v>23</v>
      </c>
    </row>
    <row r="44" spans="1:6" x14ac:dyDescent="0.2">
      <c r="A44" s="14" t="s">
        <v>24</v>
      </c>
      <c r="B44" s="14">
        <f>B21</f>
        <v>4125</v>
      </c>
      <c r="C44" s="14">
        <v>0</v>
      </c>
      <c r="D44" s="14">
        <f>B21</f>
        <v>4125</v>
      </c>
      <c r="E44" s="14">
        <v>0</v>
      </c>
      <c r="F44" s="14">
        <f>B21</f>
        <v>4125</v>
      </c>
    </row>
    <row r="45" spans="1:6" x14ac:dyDescent="0.2">
      <c r="A45" s="14" t="s">
        <v>25</v>
      </c>
      <c r="B45" s="14">
        <f>B28</f>
        <v>8085</v>
      </c>
      <c r="C45" s="14">
        <f>B27</f>
        <v>2585</v>
      </c>
      <c r="D45" s="14">
        <f>B17</f>
        <v>5500</v>
      </c>
      <c r="E45" s="14">
        <f>B17*0.22</f>
        <v>1210</v>
      </c>
      <c r="F45" s="14">
        <f>D45-E45</f>
        <v>4290</v>
      </c>
    </row>
    <row r="46" spans="1:6" x14ac:dyDescent="0.2">
      <c r="A46" s="14" t="s">
        <v>26</v>
      </c>
      <c r="B46" s="14">
        <f>B30</f>
        <v>2790</v>
      </c>
      <c r="C46" s="14">
        <v>0</v>
      </c>
      <c r="D46" s="14">
        <f>B46</f>
        <v>2790</v>
      </c>
      <c r="E46" s="14">
        <f>D46*0.097</f>
        <v>270.63</v>
      </c>
      <c r="F46" s="14">
        <f>D46-E46</f>
        <v>2519.37</v>
      </c>
    </row>
    <row r="47" spans="1:6" x14ac:dyDescent="0.2">
      <c r="A47" s="19" t="s">
        <v>27</v>
      </c>
      <c r="B47" s="19">
        <f>SUM(B44:B46)</f>
        <v>15000</v>
      </c>
      <c r="C47" s="19">
        <f>SUM(C44:C46)</f>
        <v>2585</v>
      </c>
      <c r="D47" s="19">
        <f>SUM(D44:D46)</f>
        <v>12415</v>
      </c>
      <c r="E47" s="19">
        <f>SUM(E44:E46)</f>
        <v>1480.63</v>
      </c>
      <c r="F47" s="19">
        <f>SUM(F44:F46)</f>
        <v>10934.369999999999</v>
      </c>
    </row>
    <row r="49" spans="1:6" x14ac:dyDescent="0.2">
      <c r="A49" s="8" t="s">
        <v>52</v>
      </c>
      <c r="B49" s="9">
        <f>B22*B24</f>
        <v>56429.999999999993</v>
      </c>
    </row>
    <row r="50" spans="1:6" ht="16" x14ac:dyDescent="0.2">
      <c r="A50" s="8" t="s">
        <v>29</v>
      </c>
      <c r="B50" s="3">
        <f>F47+B49</f>
        <v>67364.37</v>
      </c>
    </row>
    <row r="52" spans="1:6" ht="25" customHeight="1" x14ac:dyDescent="0.25">
      <c r="A52" s="39" t="s">
        <v>30</v>
      </c>
      <c r="B52" s="37"/>
      <c r="C52" s="37"/>
      <c r="D52" s="37"/>
    </row>
    <row r="53" spans="1:6" ht="30" customHeight="1" x14ac:dyDescent="0.2">
      <c r="A53" s="18" t="s">
        <v>18</v>
      </c>
      <c r="B53" s="18" t="s">
        <v>31</v>
      </c>
      <c r="C53" s="18" t="s">
        <v>32</v>
      </c>
      <c r="D53" s="18" t="s">
        <v>33</v>
      </c>
    </row>
    <row r="54" spans="1:6" x14ac:dyDescent="0.2">
      <c r="A54" s="13" t="s">
        <v>34</v>
      </c>
      <c r="B54" s="14">
        <f>F37</f>
        <v>9926.6219999999994</v>
      </c>
      <c r="C54" s="14">
        <f>F47</f>
        <v>10934.369999999999</v>
      </c>
      <c r="D54" s="10">
        <f>C54-B54</f>
        <v>1007.7479999999996</v>
      </c>
    </row>
    <row r="55" spans="1:6" x14ac:dyDescent="0.2">
      <c r="A55" s="13" t="s">
        <v>35</v>
      </c>
      <c r="B55" s="14">
        <f>B39</f>
        <v>47024.999999999993</v>
      </c>
      <c r="C55" s="14">
        <f>B49</f>
        <v>56429.999999999993</v>
      </c>
      <c r="D55" s="10">
        <f>C55-B55</f>
        <v>9405</v>
      </c>
    </row>
    <row r="56" spans="1:6" ht="16" x14ac:dyDescent="0.2">
      <c r="A56" s="15" t="s">
        <v>36</v>
      </c>
      <c r="B56" s="16">
        <f>B40</f>
        <v>56951.621999999988</v>
      </c>
      <c r="C56" s="16">
        <f>B50</f>
        <v>67364.37</v>
      </c>
      <c r="D56" s="10">
        <f>C56-B56</f>
        <v>10412.748000000007</v>
      </c>
    </row>
    <row r="57" spans="1:6" x14ac:dyDescent="0.2">
      <c r="A57" s="13" t="s">
        <v>37</v>
      </c>
      <c r="B57" s="17"/>
      <c r="C57" s="17"/>
      <c r="D57" s="4">
        <f>D56/B56</f>
        <v>0.18283496824726098</v>
      </c>
    </row>
    <row r="59" spans="1:6" ht="25" customHeight="1" x14ac:dyDescent="0.25">
      <c r="A59" s="39" t="s">
        <v>38</v>
      </c>
      <c r="B59" s="37"/>
      <c r="C59" s="37"/>
      <c r="D59" s="37"/>
    </row>
    <row r="60" spans="1:6" ht="16" x14ac:dyDescent="0.2">
      <c r="A60" s="8" t="s">
        <v>39</v>
      </c>
      <c r="B60" s="44" t="str">
        <f>IF(D56&gt;5000,"✅ LICENCIEMENT",IF(D56&gt;0,"⚠️ LICENCIEMENT (léger avantage)","⚠️ RUPTURE CONVENTIONNELLE (avant été 2026)"))</f>
        <v>✅ LICENCIEMENT</v>
      </c>
      <c r="C60" s="37"/>
      <c r="D60" s="37"/>
    </row>
    <row r="61" spans="1:6" ht="16" x14ac:dyDescent="0.2">
      <c r="A61" s="8" t="s">
        <v>40</v>
      </c>
      <c r="B61" s="11">
        <f>D56</f>
        <v>10412.748000000007</v>
      </c>
    </row>
    <row r="62" spans="1:6" x14ac:dyDescent="0.2">
      <c r="A62" s="8" t="s">
        <v>41</v>
      </c>
      <c r="B62" s="12">
        <f>B24-B23</f>
        <v>3</v>
      </c>
      <c r="C62" s="8" t="s">
        <v>12</v>
      </c>
    </row>
    <row r="64" spans="1:6" x14ac:dyDescent="0.2">
      <c r="A64" s="43" t="s">
        <v>42</v>
      </c>
      <c r="B64" s="30"/>
      <c r="C64" s="30"/>
      <c r="D64" s="30"/>
      <c r="E64" s="30"/>
      <c r="F64" s="30"/>
    </row>
    <row r="65" spans="1:6" x14ac:dyDescent="0.2">
      <c r="A65" s="36" t="s">
        <v>43</v>
      </c>
      <c r="B65" s="37"/>
      <c r="C65" s="37"/>
      <c r="D65" s="37"/>
      <c r="E65" s="37"/>
      <c r="F65" s="37"/>
    </row>
    <row r="66" spans="1:6" x14ac:dyDescent="0.2">
      <c r="A66" s="36" t="s">
        <v>44</v>
      </c>
      <c r="B66" s="37"/>
      <c r="C66" s="37"/>
      <c r="D66" s="37"/>
      <c r="E66" s="37"/>
      <c r="F66" s="37"/>
    </row>
    <row r="67" spans="1:6" x14ac:dyDescent="0.2">
      <c r="A67" s="36" t="s">
        <v>45</v>
      </c>
      <c r="B67" s="37"/>
      <c r="C67" s="37"/>
      <c r="D67" s="37"/>
      <c r="E67" s="37"/>
      <c r="F67" s="37"/>
    </row>
    <row r="68" spans="1:6" x14ac:dyDescent="0.2">
      <c r="A68" s="29" t="s">
        <v>46</v>
      </c>
      <c r="B68" s="30"/>
      <c r="C68" s="30"/>
      <c r="D68" s="30"/>
      <c r="E68" s="30"/>
      <c r="F68" s="30"/>
    </row>
    <row r="70" spans="1:6" x14ac:dyDescent="0.2">
      <c r="A70" s="31" t="s">
        <v>47</v>
      </c>
      <c r="B70" s="32"/>
      <c r="C70" s="32"/>
      <c r="D70" s="32"/>
      <c r="E70" s="32"/>
      <c r="F70" s="32"/>
    </row>
    <row r="71" spans="1:6" x14ac:dyDescent="0.2">
      <c r="A71" s="31" t="s">
        <v>48</v>
      </c>
      <c r="B71" s="32"/>
      <c r="C71" s="32"/>
      <c r="D71" s="32"/>
      <c r="E71" s="32"/>
      <c r="F71" s="32"/>
    </row>
  </sheetData>
  <mergeCells count="17">
    <mergeCell ref="A65:F65"/>
    <mergeCell ref="A68:F68"/>
    <mergeCell ref="A71:F71"/>
    <mergeCell ref="A12:F12"/>
    <mergeCell ref="A10:F10"/>
    <mergeCell ref="A42:F42"/>
    <mergeCell ref="A66:F66"/>
    <mergeCell ref="A14:F14"/>
    <mergeCell ref="A52:D52"/>
    <mergeCell ref="A32:F32"/>
    <mergeCell ref="A11:F11"/>
    <mergeCell ref="A20:F20"/>
    <mergeCell ref="A64:F64"/>
    <mergeCell ref="A70:F70"/>
    <mergeCell ref="B60:D60"/>
    <mergeCell ref="A59:D59"/>
    <mergeCell ref="A67:F67"/>
  </mergeCells>
  <printOptions horizontalCentered="1" verticalCentered="1"/>
  <pageMargins left="0.5" right="0.5" top="0.25" bottom="0.25" header="0" footer="0"/>
  <pageSetup paperSize="9" scale="5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Rupture Portage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Olivier Le Coquil</cp:lastModifiedBy>
  <cp:lastPrinted>2026-03-02T09:14:18Z</cp:lastPrinted>
  <dcterms:created xsi:type="dcterms:W3CDTF">2026-03-02T08:51:39Z</dcterms:created>
  <dcterms:modified xsi:type="dcterms:W3CDTF">2026-03-05T14:34:21Z</dcterms:modified>
</cp:coreProperties>
</file>